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R:\Code Revisions\Draft calculator and plant list\"/>
    </mc:Choice>
  </mc:AlternateContent>
  <xr:revisionPtr revIDLastSave="0" documentId="13_ncr:1_{AE9500B3-9462-4CB0-AC47-5C9C9221EFD8}" xr6:coauthVersionLast="47" xr6:coauthVersionMax="47" xr10:uidLastSave="{00000000-0000-0000-0000-000000000000}"/>
  <bookViews>
    <workbookView xWindow="-120" yWindow="-120" windowWidth="29040" windowHeight="15720" activeTab="1" xr2:uid="{00000000-000D-0000-FFFF-FFFF00000000}"/>
  </bookViews>
  <sheets>
    <sheet name="Section 2 Water Calculator" sheetId="10" r:id="rId1"/>
    <sheet name="Section 3 Water Calculator" sheetId="1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10" l="1"/>
  <c r="F31" i="10"/>
  <c r="G31" i="10" s="1"/>
  <c r="I31" i="10" s="1"/>
  <c r="J29" i="10"/>
  <c r="F29" i="10"/>
  <c r="G29" i="10" s="1"/>
  <c r="I29" i="10" s="1"/>
  <c r="J31" i="11"/>
  <c r="F31" i="11"/>
  <c r="G31" i="11" s="1"/>
  <c r="I31" i="11" s="1"/>
  <c r="J29" i="11"/>
  <c r="F29" i="11"/>
  <c r="G29" i="11" s="1"/>
  <c r="I29" i="11" s="1"/>
  <c r="H38" i="10"/>
  <c r="H37" i="10"/>
  <c r="C12" i="11"/>
  <c r="C12" i="10"/>
  <c r="H33" i="11"/>
  <c r="H33" i="10"/>
  <c r="H39" i="11" l="1"/>
  <c r="J39" i="11" s="1"/>
  <c r="F39" i="11"/>
  <c r="H38" i="11"/>
  <c r="J38" i="11" s="1"/>
  <c r="F38" i="11"/>
  <c r="H37" i="11"/>
  <c r="J37" i="11" s="1"/>
  <c r="F37" i="11"/>
  <c r="H36" i="11"/>
  <c r="J36" i="11" s="1"/>
  <c r="F36" i="11"/>
  <c r="J32" i="11"/>
  <c r="G32" i="11"/>
  <c r="I32" i="11" s="1"/>
  <c r="J30" i="11"/>
  <c r="F30" i="11"/>
  <c r="G30" i="11" s="1"/>
  <c r="I30" i="11" s="1"/>
  <c r="J28" i="11"/>
  <c r="F28" i="11"/>
  <c r="G28" i="11" s="1"/>
  <c r="I28" i="11" s="1"/>
  <c r="J27" i="11"/>
  <c r="F27" i="11"/>
  <c r="G27" i="11" s="1"/>
  <c r="I27" i="11" s="1"/>
  <c r="J26" i="11"/>
  <c r="F26" i="11"/>
  <c r="G26" i="11" s="1"/>
  <c r="I26" i="11" s="1"/>
  <c r="J25" i="11"/>
  <c r="F25" i="11"/>
  <c r="G25" i="11" s="1"/>
  <c r="I25" i="11" s="1"/>
  <c r="F39" i="10"/>
  <c r="F38" i="10"/>
  <c r="F37" i="10"/>
  <c r="F36" i="10"/>
  <c r="H39" i="10"/>
  <c r="J39" i="10" s="1"/>
  <c r="H36" i="10"/>
  <c r="J36" i="10" s="1"/>
  <c r="J37" i="10"/>
  <c r="J38" i="10"/>
  <c r="I37" i="11" l="1"/>
  <c r="I39" i="11"/>
  <c r="I36" i="11"/>
  <c r="I38" i="11"/>
  <c r="I38" i="10"/>
  <c r="I39" i="10"/>
  <c r="I36" i="10"/>
  <c r="I37" i="10"/>
  <c r="F25" i="10"/>
  <c r="F26" i="10"/>
  <c r="F27" i="10"/>
  <c r="F28" i="10"/>
  <c r="F30" i="10"/>
  <c r="I40" i="11" l="1"/>
  <c r="K31" i="11" s="1"/>
  <c r="G27" i="10"/>
  <c r="I27" i="10" s="1"/>
  <c r="I41" i="11" l="1"/>
  <c r="K29" i="11"/>
  <c r="K25" i="11"/>
  <c r="K32" i="11"/>
  <c r="K27" i="11"/>
  <c r="K37" i="11"/>
  <c r="K30" i="11"/>
  <c r="K39" i="11"/>
  <c r="K36" i="11"/>
  <c r="K26" i="11"/>
  <c r="K38" i="11"/>
  <c r="K28" i="11"/>
  <c r="G32" i="10"/>
  <c r="I32" i="10" s="1"/>
  <c r="G30" i="10"/>
  <c r="I30" i="10" s="1"/>
  <c r="G28" i="10"/>
  <c r="I28" i="10" s="1"/>
  <c r="G26" i="10"/>
  <c r="I26" i="10" s="1"/>
  <c r="G25" i="10"/>
  <c r="I25" i="10" s="1"/>
  <c r="I40" i="10" l="1"/>
  <c r="K31" i="10" s="1"/>
  <c r="J27" i="10"/>
  <c r="I41" i="10" l="1"/>
  <c r="K29" i="10"/>
  <c r="K39" i="10"/>
  <c r="J30" i="10"/>
  <c r="J25" i="10"/>
  <c r="J26" i="10"/>
  <c r="J28" i="10"/>
  <c r="J32" i="10"/>
  <c r="K30" i="10" l="1"/>
  <c r="K32" i="10"/>
  <c r="K25" i="10"/>
  <c r="K27" i="10"/>
  <c r="K26" i="10"/>
  <c r="K28" i="10"/>
  <c r="K36" i="10"/>
  <c r="K38" i="10"/>
  <c r="K37" i="10"/>
</calcChain>
</file>

<file path=xl/sharedStrings.xml><?xml version="1.0" encoding="utf-8"?>
<sst xmlns="http://schemas.openxmlformats.org/spreadsheetml/2006/main" count="178" uniqueCount="58">
  <si>
    <t>Plant Type</t>
  </si>
  <si>
    <t>Selected Plant Factor (PF)</t>
  </si>
  <si>
    <t>Irrigation Efficiency</t>
  </si>
  <si>
    <t>Percent of Total Irrigation Demand</t>
  </si>
  <si>
    <t>High</t>
  </si>
  <si>
    <t>Turfgrass cool season/water features</t>
  </si>
  <si>
    <t>Annual Flowers</t>
  </si>
  <si>
    <t>Medium</t>
  </si>
  <si>
    <t xml:space="preserve">Warm season turfgrass </t>
  </si>
  <si>
    <t>Woody plants and herbacious perennials</t>
  </si>
  <si>
    <t>Low</t>
  </si>
  <si>
    <t>Drought adapted woody plants and herbacious perennials</t>
  </si>
  <si>
    <t>Very Low</t>
  </si>
  <si>
    <t>TOTAL WATER USE</t>
  </si>
  <si>
    <t>GAL/SF (AVG)</t>
  </si>
  <si>
    <t>Building Footprint</t>
  </si>
  <si>
    <t>Category</t>
  </si>
  <si>
    <t>Hardscape (e.g. sidewalk or pavers)</t>
  </si>
  <si>
    <t xml:space="preserve">Net ETo </t>
  </si>
  <si>
    <t>Total Lot Area</t>
  </si>
  <si>
    <t>Area (sq. ft.)</t>
  </si>
  <si>
    <t>Artificial Plant Materials</t>
  </si>
  <si>
    <t>Water Budget Area (sq. ft.)</t>
  </si>
  <si>
    <t>Percent of Total Water Budget Area</t>
  </si>
  <si>
    <t>Exemptions (e.g. retention pond)</t>
  </si>
  <si>
    <t>Hydrozone Water Use Category</t>
  </si>
  <si>
    <t>Plant Factor (PF)</t>
  </si>
  <si>
    <t>Hydrozones are a portion of the landscaped area which has plants with similar water needs grouped together that are typically irrigated by one valve or station with the same irrigation type.</t>
  </si>
  <si>
    <t>Irrigation Type</t>
  </si>
  <si>
    <t>Drip</t>
  </si>
  <si>
    <t>Overhead</t>
  </si>
  <si>
    <t>Reference Tables</t>
  </si>
  <si>
    <t>Irrigation Efficiency Table</t>
  </si>
  <si>
    <t>*Refer to plant list for exact species plant factors.</t>
  </si>
  <si>
    <t>Plant Factor Reference Table*</t>
  </si>
  <si>
    <t>Drought Tolerant</t>
  </si>
  <si>
    <t>Number of Trees</t>
  </si>
  <si>
    <t>Tree Water Use Category</t>
  </si>
  <si>
    <t>WATER BUDGET CALCULATOR</t>
  </si>
  <si>
    <t>Bare mulch areas are included as part of its adjacent hydrozone to account for any future plantings in that area.</t>
  </si>
  <si>
    <t>Water Use (gal)</t>
  </si>
  <si>
    <t>Sq. Ft.</t>
  </si>
  <si>
    <t>Tree Water Calculator</t>
  </si>
  <si>
    <t>Total Area</t>
  </si>
  <si>
    <t xml:space="preserve">SECTION 2 - WATER BUDGET AREA CALCULATOR </t>
  </si>
  <si>
    <t>Not to exceed 10 GAL/SF.</t>
  </si>
  <si>
    <t>Not to exceed 8 GAL/SF.</t>
  </si>
  <si>
    <t xml:space="preserve">When different plant factors are grouped in one hydrozone, the highest plant factor determines the hydrozone water use category. </t>
  </si>
  <si>
    <t>For example, 0.1 and 0.3 plant factor species hydrozoned together would be placed into the low, or 0.3, hydrozone water use category.</t>
  </si>
  <si>
    <t xml:space="preserve">Irrigation gallons per sq. ft. </t>
  </si>
  <si>
    <t>Section 2 Water Budget Calculator for all single household, townhome, duplex, triplex, or fourplex developments subject to BMC 38.230.060. Water budget not to exceed 10 gal/square foot.</t>
  </si>
  <si>
    <t>Section 3 Water Budget Calculator for developments subject to BMC 38.550.040 (e.g. plats, site plans, planned development zones). Water budget not to exceed 8 gal/square foot.</t>
  </si>
  <si>
    <t>The Water Budget Area is the Total Lot Area minus the Building Footprint, Walkways, Hardscape (e.g. sidewalk, pavers, or driveway), Exemptions (e.g. edible gardens or retention ponds), and Artificial Plant Material areas.</t>
  </si>
  <si>
    <t>Walkways</t>
  </si>
  <si>
    <t xml:space="preserve">SECTION 3 - WATER BUDGET AREA CALCULATOR </t>
  </si>
  <si>
    <t>Temporary Irrigation</t>
  </si>
  <si>
    <t>Areas with temporary irrigation only</t>
  </si>
  <si>
    <t>Another example, drip irrigation with temporary overhead irrigation would be placed into the drip irrigation's hydrozone water use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</si>
</sst>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_(* #,##0.0_);_(* \(#,##0.0\);_(* &quot;-&quot;?_);_(@_)"/>
  </numFmts>
  <fonts count="11" x14ac:knownFonts="1">
    <font>
      <sz val="11"/>
      <color theme="1"/>
      <name val="Calibri"/>
      <family val="2"/>
      <scheme val="minor"/>
    </font>
    <font>
      <b/>
      <sz val="11"/>
      <color theme="1"/>
      <name val="Calibri"/>
      <family val="2"/>
      <scheme val="minor"/>
    </font>
    <font>
      <sz val="11"/>
      <color theme="1"/>
      <name val="Calibri"/>
      <family val="2"/>
      <scheme val="minor"/>
    </font>
    <font>
      <sz val="11"/>
      <color rgb="FF000000"/>
      <name val="Calibri"/>
      <family val="2"/>
    </font>
    <font>
      <b/>
      <sz val="11"/>
      <color theme="0"/>
      <name val="Calibri"/>
      <family val="2"/>
      <scheme val="minor"/>
    </font>
    <font>
      <b/>
      <sz val="14"/>
      <color theme="1"/>
      <name val="Calibri"/>
      <family val="2"/>
      <scheme val="minor"/>
    </font>
    <font>
      <b/>
      <sz val="14"/>
      <color rgb="FF000000"/>
      <name val="Calibri"/>
      <family val="2"/>
    </font>
    <font>
      <sz val="14"/>
      <color theme="1"/>
      <name val="Calibri"/>
      <family val="2"/>
      <scheme val="minor"/>
    </font>
    <font>
      <b/>
      <sz val="14"/>
      <name val="Calibri"/>
      <family val="2"/>
    </font>
    <font>
      <b/>
      <sz val="14"/>
      <name val="Calibri"/>
      <family val="2"/>
      <scheme val="minor"/>
    </font>
    <font>
      <sz val="14"/>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466034"/>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9" fontId="2" fillId="0" borderId="0" applyFont="0" applyFill="0" applyBorder="0" applyAlignment="0" applyProtection="0"/>
    <xf numFmtId="43" fontId="2" fillId="0" borderId="0" applyFont="0" applyFill="0" applyBorder="0" applyAlignment="0" applyProtection="0"/>
  </cellStyleXfs>
  <cellXfs count="49">
    <xf numFmtId="0" fontId="0" fillId="0" borderId="0" xfId="0"/>
    <xf numFmtId="0" fontId="0" fillId="0" borderId="1" xfId="0" applyBorder="1"/>
    <xf numFmtId="164" fontId="0" fillId="0" borderId="1" xfId="0" applyNumberFormat="1" applyBorder="1"/>
    <xf numFmtId="0" fontId="0" fillId="0" borderId="0" xfId="0" applyFill="1"/>
    <xf numFmtId="0" fontId="0" fillId="0" borderId="0" xfId="0" applyBorder="1"/>
    <xf numFmtId="0" fontId="0" fillId="0" borderId="1" xfId="0" applyFill="1" applyBorder="1"/>
    <xf numFmtId="9" fontId="0" fillId="0" borderId="1" xfId="1" applyFont="1" applyBorder="1"/>
    <xf numFmtId="165" fontId="0" fillId="2" borderId="1" xfId="2" applyNumberFormat="1" applyFont="1" applyFill="1" applyBorder="1"/>
    <xf numFmtId="165" fontId="0" fillId="0" borderId="1" xfId="2" applyNumberFormat="1" applyFont="1" applyBorder="1"/>
    <xf numFmtId="0" fontId="0" fillId="0" borderId="1" xfId="0" applyFill="1" applyBorder="1" applyAlignment="1">
      <alignment wrapText="1"/>
    </xf>
    <xf numFmtId="0" fontId="3" fillId="0" borderId="1" xfId="0" applyFont="1" applyBorder="1" applyAlignment="1">
      <alignment horizontal="left" vertical="center" wrapText="1"/>
    </xf>
    <xf numFmtId="0" fontId="1" fillId="0" borderId="0" xfId="0" applyFont="1" applyFill="1"/>
    <xf numFmtId="0" fontId="1" fillId="0" borderId="0" xfId="0" applyFont="1" applyFill="1" applyBorder="1"/>
    <xf numFmtId="165" fontId="0" fillId="0" borderId="0" xfId="2" applyNumberFormat="1" applyFont="1" applyFill="1"/>
    <xf numFmtId="165" fontId="0" fillId="0" borderId="0" xfId="2" applyNumberFormat="1" applyFont="1" applyFill="1" applyBorder="1"/>
    <xf numFmtId="0" fontId="0" fillId="0" borderId="1" xfId="0" applyFont="1" applyFill="1" applyBorder="1" applyAlignment="1">
      <alignment horizontal="right" wrapText="1"/>
    </xf>
    <xf numFmtId="3" fontId="0" fillId="0" borderId="0" xfId="0" applyNumberFormat="1" applyFill="1"/>
    <xf numFmtId="3" fontId="0" fillId="2" borderId="1" xfId="0" applyNumberFormat="1" applyFill="1" applyBorder="1" applyAlignment="1">
      <alignment wrapText="1"/>
    </xf>
    <xf numFmtId="0" fontId="0" fillId="0" borderId="0" xfId="0" applyFill="1" applyAlignment="1">
      <alignment wrapText="1"/>
    </xf>
    <xf numFmtId="0" fontId="0" fillId="2" borderId="1" xfId="0" applyFill="1" applyBorder="1"/>
    <xf numFmtId="0" fontId="0" fillId="3" borderId="1" xfId="0" quotePrefix="1" applyFill="1" applyBorder="1"/>
    <xf numFmtId="0" fontId="1" fillId="0" borderId="0" xfId="0" applyFont="1"/>
    <xf numFmtId="0" fontId="0" fillId="0" borderId="0" xfId="0" applyFont="1"/>
    <xf numFmtId="0" fontId="0" fillId="0" borderId="0" xfId="0" applyFont="1" applyFill="1" applyBorder="1" applyAlignment="1"/>
    <xf numFmtId="0" fontId="3" fillId="0" borderId="1" xfId="0" applyFont="1" applyBorder="1" applyAlignment="1">
      <alignment horizontal="left" vertical="center" wrapText="1"/>
    </xf>
    <xf numFmtId="43" fontId="0" fillId="0" borderId="0" xfId="2" applyNumberFormat="1" applyFont="1" applyFill="1" applyBorder="1"/>
    <xf numFmtId="165" fontId="0" fillId="0" borderId="1" xfId="2" applyNumberFormat="1" applyFont="1" applyFill="1" applyBorder="1"/>
    <xf numFmtId="0" fontId="0" fillId="0" borderId="0" xfId="0" applyFont="1" applyFill="1" applyAlignment="1">
      <alignment wrapText="1"/>
    </xf>
    <xf numFmtId="165" fontId="1" fillId="0" borderId="0" xfId="2" applyNumberFormat="1" applyFont="1" applyFill="1"/>
    <xf numFmtId="0" fontId="0" fillId="0" borderId="0" xfId="0" applyAlignment="1">
      <alignment horizontal="left" wrapText="1"/>
    </xf>
    <xf numFmtId="0" fontId="3" fillId="0" borderId="1" xfId="0" applyFont="1" applyBorder="1" applyAlignment="1">
      <alignment horizontal="left" vertical="center" wrapText="1"/>
    </xf>
    <xf numFmtId="0" fontId="0" fillId="0" borderId="0" xfId="0" applyAlignment="1">
      <alignment horizontal="left"/>
    </xf>
    <xf numFmtId="0" fontId="0" fillId="0" borderId="0" xfId="0" applyFont="1" applyFill="1" applyAlignment="1"/>
    <xf numFmtId="0" fontId="3" fillId="0" borderId="2" xfId="0" applyFont="1" applyBorder="1" applyAlignment="1">
      <alignment horizontal="left" vertical="center"/>
    </xf>
    <xf numFmtId="0" fontId="3" fillId="0" borderId="1" xfId="0" applyFont="1" applyBorder="1" applyAlignment="1">
      <alignment horizontal="left" vertical="center"/>
    </xf>
    <xf numFmtId="0" fontId="0" fillId="0" borderId="0" xfId="0" applyAlignment="1"/>
    <xf numFmtId="3" fontId="0" fillId="2" borderId="0" xfId="0" applyNumberFormat="1" applyFill="1"/>
    <xf numFmtId="0" fontId="0" fillId="3" borderId="0" xfId="0" applyFill="1"/>
    <xf numFmtId="0" fontId="5"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7" fillId="3" borderId="0" xfId="0" applyFont="1" applyFill="1"/>
    <xf numFmtId="0" fontId="4" fillId="4" borderId="0" xfId="0" applyFont="1" applyFill="1"/>
    <xf numFmtId="3" fontId="4" fillId="4" borderId="0" xfId="0" applyNumberFormat="1" applyFont="1" applyFill="1"/>
    <xf numFmtId="165" fontId="4" fillId="4" borderId="0" xfId="2" applyNumberFormat="1" applyFont="1" applyFill="1"/>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0" xfId="0" applyFont="1" applyFill="1"/>
    <xf numFmtId="0" fontId="0" fillId="0" borderId="0" xfId="0" applyAlignment="1">
      <alignment wrapText="1"/>
    </xf>
    <xf numFmtId="166" fontId="4" fillId="4" borderId="0" xfId="2" applyNumberFormat="1" applyFont="1" applyFill="1" applyBorder="1"/>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466034"/>
      <color rgb="FF657F53"/>
      <color rgb="FF6C865A"/>
      <color rgb="FF70849B"/>
      <color rgb="FF516B3F"/>
      <color rgb="FF1E241F"/>
      <color rgb="FF00FFFF"/>
      <color rgb="FF66FF66"/>
      <color rgb="FFEC0A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53"/>
  <sheetViews>
    <sheetView topLeftCell="A10" zoomScaleNormal="100" workbookViewId="0">
      <selection activeCell="B20" sqref="B18:B20"/>
    </sheetView>
  </sheetViews>
  <sheetFormatPr defaultRowHeight="15" x14ac:dyDescent="0.25"/>
  <cols>
    <col min="1" max="1" width="2.85546875" customWidth="1"/>
    <col min="2" max="2" width="24.7109375" customWidth="1"/>
    <col min="3" max="3" width="16.5703125" customWidth="1"/>
    <col min="4" max="4" width="13.7109375" customWidth="1"/>
    <col min="5" max="5" width="12" customWidth="1"/>
    <col min="6" max="6" width="13.42578125" customWidth="1"/>
    <col min="7" max="7" width="12.28515625" customWidth="1"/>
    <col min="8" max="8" width="17.28515625" customWidth="1"/>
    <col min="9" max="9" width="15.140625" customWidth="1"/>
    <col min="10" max="10" width="19.7109375" customWidth="1"/>
    <col min="11" max="11" width="22" customWidth="1"/>
    <col min="12" max="12" width="13.28515625" customWidth="1"/>
  </cols>
  <sheetData>
    <row r="1" spans="2:12" s="3" customFormat="1" x14ac:dyDescent="0.25">
      <c r="B1" s="11" t="s">
        <v>44</v>
      </c>
    </row>
    <row r="2" spans="2:12" s="3" customFormat="1" ht="15" customHeight="1" x14ac:dyDescent="0.25">
      <c r="B2" s="32" t="s">
        <v>52</v>
      </c>
      <c r="C2" s="32"/>
      <c r="D2" s="32"/>
      <c r="E2" s="32"/>
      <c r="F2" s="32"/>
      <c r="G2" s="32"/>
      <c r="H2" s="32"/>
      <c r="I2" s="32"/>
      <c r="J2" s="27"/>
      <c r="K2" s="27"/>
    </row>
    <row r="3" spans="2:12" s="3" customFormat="1" x14ac:dyDescent="0.25">
      <c r="B3" s="32"/>
      <c r="C3" s="32"/>
      <c r="D3" s="32"/>
      <c r="E3" s="32"/>
      <c r="F3" s="32"/>
      <c r="G3" s="32"/>
      <c r="H3" s="32"/>
      <c r="I3" s="32"/>
      <c r="J3" s="27"/>
      <c r="K3" s="27"/>
    </row>
    <row r="4" spans="2:12" s="3" customFormat="1" x14ac:dyDescent="0.25">
      <c r="B4" s="11"/>
      <c r="C4" s="11"/>
    </row>
    <row r="5" spans="2:12" s="3" customFormat="1" ht="18.75" x14ac:dyDescent="0.25">
      <c r="B5" s="45" t="s">
        <v>16</v>
      </c>
      <c r="C5" s="45" t="s">
        <v>20</v>
      </c>
    </row>
    <row r="6" spans="2:12" s="18" customFormat="1" x14ac:dyDescent="0.25">
      <c r="B6" s="9" t="s">
        <v>19</v>
      </c>
      <c r="C6" s="17">
        <v>15000</v>
      </c>
    </row>
    <row r="7" spans="2:12" s="18" customFormat="1" x14ac:dyDescent="0.25">
      <c r="B7" s="9" t="s">
        <v>15</v>
      </c>
      <c r="C7" s="17">
        <v>2000</v>
      </c>
    </row>
    <row r="8" spans="2:12" s="18" customFormat="1" ht="30" x14ac:dyDescent="0.25">
      <c r="B8" s="9" t="s">
        <v>17</v>
      </c>
      <c r="C8" s="17">
        <v>3000</v>
      </c>
      <c r="L8"/>
    </row>
    <row r="9" spans="2:12" s="18" customFormat="1" x14ac:dyDescent="0.25">
      <c r="B9" s="9" t="s">
        <v>53</v>
      </c>
      <c r="C9" s="17">
        <v>0</v>
      </c>
      <c r="L9"/>
    </row>
    <row r="10" spans="2:12" s="18" customFormat="1" ht="30" x14ac:dyDescent="0.25">
      <c r="B10" s="9" t="s">
        <v>24</v>
      </c>
      <c r="C10" s="17">
        <v>0</v>
      </c>
      <c r="L10"/>
    </row>
    <row r="11" spans="2:12" s="18" customFormat="1" x14ac:dyDescent="0.25">
      <c r="B11" s="9" t="s">
        <v>21</v>
      </c>
      <c r="C11" s="17">
        <v>0</v>
      </c>
      <c r="L11"/>
    </row>
    <row r="12" spans="2:12" s="3" customFormat="1" x14ac:dyDescent="0.25">
      <c r="B12" s="41" t="s">
        <v>22</v>
      </c>
      <c r="C12" s="42">
        <f>C6-(C7+C8+C10+C11+C9)</f>
        <v>10000</v>
      </c>
    </row>
    <row r="13" spans="2:12" s="3" customFormat="1" x14ac:dyDescent="0.25">
      <c r="C13" s="16"/>
    </row>
    <row r="14" spans="2:12" s="3" customFormat="1" x14ac:dyDescent="0.25">
      <c r="B14" s="11" t="s">
        <v>38</v>
      </c>
      <c r="C14" s="16"/>
    </row>
    <row r="15" spans="2:12" ht="14.85" customHeight="1" x14ac:dyDescent="0.25">
      <c r="B15" s="31" t="s">
        <v>27</v>
      </c>
      <c r="C15" s="31"/>
      <c r="D15" s="31"/>
      <c r="E15" s="31"/>
      <c r="F15" s="31"/>
      <c r="G15" s="31"/>
      <c r="H15" s="31"/>
      <c r="I15" s="31"/>
      <c r="J15" s="31"/>
      <c r="K15" s="31"/>
    </row>
    <row r="16" spans="2:12" x14ac:dyDescent="0.25">
      <c r="B16" s="31"/>
      <c r="C16" s="31"/>
      <c r="D16" s="31"/>
      <c r="E16" s="31"/>
      <c r="F16" s="31"/>
      <c r="G16" s="31"/>
      <c r="H16" s="31"/>
      <c r="I16" s="31"/>
      <c r="J16" s="31"/>
      <c r="K16" s="31"/>
    </row>
    <row r="17" spans="2:11" ht="15" customHeight="1" x14ac:dyDescent="0.25">
      <c r="B17" s="35" t="s">
        <v>47</v>
      </c>
      <c r="C17" s="35"/>
      <c r="D17" s="35"/>
      <c r="E17" s="35"/>
      <c r="F17" s="35"/>
      <c r="G17" s="35"/>
      <c r="H17" s="35"/>
      <c r="I17" s="35"/>
      <c r="J17" s="35"/>
      <c r="K17" s="35"/>
    </row>
    <row r="18" spans="2:11" x14ac:dyDescent="0.25">
      <c r="B18" s="35" t="s">
        <v>48</v>
      </c>
      <c r="C18" s="35"/>
      <c r="D18" s="35"/>
      <c r="E18" s="35"/>
      <c r="F18" s="35"/>
      <c r="G18" s="35"/>
      <c r="H18" s="35"/>
      <c r="I18" s="35"/>
      <c r="J18" s="35"/>
      <c r="K18" s="35"/>
    </row>
    <row r="19" spans="2:11" ht="15" customHeight="1" x14ac:dyDescent="0.25">
      <c r="B19" s="35" t="s">
        <v>57</v>
      </c>
      <c r="C19" s="35"/>
      <c r="D19" s="35"/>
      <c r="E19" s="35"/>
      <c r="F19" s="35"/>
      <c r="G19" s="35"/>
      <c r="H19" s="35"/>
      <c r="I19" s="35"/>
      <c r="J19" s="35"/>
      <c r="K19" s="35"/>
    </row>
    <row r="20" spans="2:11" ht="15" customHeight="1" x14ac:dyDescent="0.25">
      <c r="B20" s="35" t="s">
        <v>39</v>
      </c>
      <c r="C20" s="35"/>
      <c r="D20" s="35"/>
      <c r="E20" s="35"/>
      <c r="F20" s="35"/>
      <c r="G20" s="35"/>
      <c r="H20" s="35"/>
      <c r="I20" s="35"/>
      <c r="J20" s="35"/>
      <c r="K20" s="35"/>
    </row>
    <row r="22" spans="2:11" x14ac:dyDescent="0.25">
      <c r="B22" s="12" t="s">
        <v>50</v>
      </c>
      <c r="I22" s="3"/>
      <c r="J22" s="3"/>
      <c r="K22" s="3"/>
    </row>
    <row r="23" spans="2:11" x14ac:dyDescent="0.25">
      <c r="B23" s="3" t="s">
        <v>22</v>
      </c>
      <c r="C23" s="36">
        <v>10000</v>
      </c>
      <c r="E23" s="11"/>
      <c r="F23" s="3"/>
      <c r="J23" s="3"/>
      <c r="K23" s="3"/>
    </row>
    <row r="24" spans="2:11" ht="56.25" x14ac:dyDescent="0.25">
      <c r="B24" s="45" t="s">
        <v>25</v>
      </c>
      <c r="C24" s="45" t="s">
        <v>26</v>
      </c>
      <c r="D24" s="45" t="s">
        <v>18</v>
      </c>
      <c r="E24" s="45" t="s">
        <v>28</v>
      </c>
      <c r="F24" s="45" t="s">
        <v>2</v>
      </c>
      <c r="G24" s="45" t="s">
        <v>49</v>
      </c>
      <c r="H24" s="45" t="s">
        <v>41</v>
      </c>
      <c r="I24" s="45" t="s">
        <v>40</v>
      </c>
      <c r="J24" s="45" t="s">
        <v>23</v>
      </c>
      <c r="K24" s="45" t="s">
        <v>3</v>
      </c>
    </row>
    <row r="25" spans="2:11" x14ac:dyDescent="0.25">
      <c r="B25" s="1" t="s">
        <v>4</v>
      </c>
      <c r="C25" s="1">
        <v>0.8</v>
      </c>
      <c r="D25" s="1">
        <v>26</v>
      </c>
      <c r="E25" s="19" t="s">
        <v>30</v>
      </c>
      <c r="F25" s="9">
        <f>IF(E25="","",VLOOKUP(E25,$F$46:$G$47,2,FALSE))</f>
        <v>0.7</v>
      </c>
      <c r="G25" s="2">
        <f t="shared" ref="G25:G32" si="0">(D25*C25*0.62)/F25</f>
        <v>18.422857142857143</v>
      </c>
      <c r="H25" s="7">
        <v>3350</v>
      </c>
      <c r="I25" s="8">
        <f>G25*H25</f>
        <v>61716.571428571428</v>
      </c>
      <c r="J25" s="6">
        <f>H25/$C$23</f>
        <v>0.33500000000000002</v>
      </c>
      <c r="K25" s="6">
        <f t="shared" ref="K25:K32" si="1">I25/$I$40</f>
        <v>0.61992073650284507</v>
      </c>
    </row>
    <row r="26" spans="2:11" x14ac:dyDescent="0.25">
      <c r="B26" s="5" t="s">
        <v>7</v>
      </c>
      <c r="C26" s="1">
        <v>0.6</v>
      </c>
      <c r="D26" s="1">
        <v>26</v>
      </c>
      <c r="E26" s="19" t="s">
        <v>29</v>
      </c>
      <c r="F26" s="9">
        <f>IF(E26="","",VLOOKUP(E26,$F$46:$G$47,2,FALSE))</f>
        <v>0.9</v>
      </c>
      <c r="G26" s="2">
        <f t="shared" si="0"/>
        <v>10.746666666666668</v>
      </c>
      <c r="H26" s="7">
        <v>0</v>
      </c>
      <c r="I26" s="8">
        <f t="shared" ref="I26:I32" si="2">G26*H26</f>
        <v>0</v>
      </c>
      <c r="J26" s="6">
        <f>H26/$C$23</f>
        <v>0</v>
      </c>
      <c r="K26" s="6">
        <f t="shared" si="1"/>
        <v>0</v>
      </c>
    </row>
    <row r="27" spans="2:11" x14ac:dyDescent="0.25">
      <c r="B27" s="5" t="s">
        <v>7</v>
      </c>
      <c r="C27" s="1">
        <v>0.6</v>
      </c>
      <c r="D27" s="1">
        <v>26</v>
      </c>
      <c r="E27" s="19" t="s">
        <v>30</v>
      </c>
      <c r="F27" s="9">
        <f>IF(E27="","",VLOOKUP(E27,$F$46:$G$47,2,FALSE))</f>
        <v>0.7</v>
      </c>
      <c r="G27" s="2">
        <f t="shared" si="0"/>
        <v>13.817142857142859</v>
      </c>
      <c r="H27" s="7">
        <v>0</v>
      </c>
      <c r="I27" s="8">
        <f t="shared" ref="I27" si="3">G27*H27</f>
        <v>0</v>
      </c>
      <c r="J27" s="6">
        <f t="shared" ref="J27" si="4">H27/$C$23</f>
        <v>0</v>
      </c>
      <c r="K27" s="6">
        <f t="shared" si="1"/>
        <v>0</v>
      </c>
    </row>
    <row r="28" spans="2:11" x14ac:dyDescent="0.25">
      <c r="B28" s="1" t="s">
        <v>10</v>
      </c>
      <c r="C28" s="5">
        <v>0.3</v>
      </c>
      <c r="D28" s="1">
        <v>26</v>
      </c>
      <c r="E28" s="19" t="s">
        <v>29</v>
      </c>
      <c r="F28" s="9">
        <f>IF(E28="","",VLOOKUP(E28,$F$46:$G$47,2,FALSE))</f>
        <v>0.9</v>
      </c>
      <c r="G28" s="2">
        <f t="shared" si="0"/>
        <v>5.373333333333334</v>
      </c>
      <c r="H28" s="7">
        <v>6650</v>
      </c>
      <c r="I28" s="8">
        <f t="shared" si="2"/>
        <v>35732.666666666672</v>
      </c>
      <c r="J28" s="6">
        <f>H28/$C$23</f>
        <v>0.66500000000000004</v>
      </c>
      <c r="K28" s="6">
        <f t="shared" si="1"/>
        <v>0.35892176970407269</v>
      </c>
    </row>
    <row r="29" spans="2:11" x14ac:dyDescent="0.25">
      <c r="B29" s="1" t="s">
        <v>10</v>
      </c>
      <c r="C29" s="5">
        <v>0.3</v>
      </c>
      <c r="D29" s="1">
        <v>26</v>
      </c>
      <c r="E29" s="19" t="s">
        <v>30</v>
      </c>
      <c r="F29" s="9">
        <f>IF(E29="","",VLOOKUP(E29,$F$46:$G$47,2,FALSE))</f>
        <v>0.7</v>
      </c>
      <c r="G29" s="2">
        <f t="shared" si="0"/>
        <v>6.9085714285714293</v>
      </c>
      <c r="H29" s="7">
        <v>0</v>
      </c>
      <c r="I29" s="8">
        <f t="shared" si="2"/>
        <v>0</v>
      </c>
      <c r="J29" s="6">
        <f>H29/$C$23</f>
        <v>0</v>
      </c>
      <c r="K29" s="6">
        <f t="shared" si="1"/>
        <v>0</v>
      </c>
    </row>
    <row r="30" spans="2:11" x14ac:dyDescent="0.25">
      <c r="B30" s="1" t="s">
        <v>12</v>
      </c>
      <c r="C30" s="1">
        <v>0.1</v>
      </c>
      <c r="D30" s="1">
        <v>26</v>
      </c>
      <c r="E30" s="19" t="s">
        <v>29</v>
      </c>
      <c r="F30" s="9">
        <f>IF(E30="","",VLOOKUP(E30,$F$46:$G$47,2,FALSE))</f>
        <v>0.9</v>
      </c>
      <c r="G30" s="2">
        <f t="shared" si="0"/>
        <v>1.7911111111111111</v>
      </c>
      <c r="H30" s="7">
        <v>0</v>
      </c>
      <c r="I30" s="8">
        <f t="shared" si="2"/>
        <v>0</v>
      </c>
      <c r="J30" s="6">
        <f>H30/$C$23</f>
        <v>0</v>
      </c>
      <c r="K30" s="6">
        <f t="shared" si="1"/>
        <v>0</v>
      </c>
    </row>
    <row r="31" spans="2:11" x14ac:dyDescent="0.25">
      <c r="B31" s="1" t="s">
        <v>12</v>
      </c>
      <c r="C31" s="1">
        <v>0.1</v>
      </c>
      <c r="D31" s="1">
        <v>26</v>
      </c>
      <c r="E31" s="19" t="s">
        <v>30</v>
      </c>
      <c r="F31" s="9">
        <f>IF(E31="","",VLOOKUP(E31,$F$46:$G$47,2,FALSE))</f>
        <v>0.7</v>
      </c>
      <c r="G31" s="2">
        <f t="shared" si="0"/>
        <v>2.3028571428571429</v>
      </c>
      <c r="H31" s="7">
        <v>0</v>
      </c>
      <c r="I31" s="8">
        <f t="shared" si="2"/>
        <v>0</v>
      </c>
      <c r="J31" s="6">
        <f>H31/$C$23</f>
        <v>0</v>
      </c>
      <c r="K31" s="6">
        <f t="shared" si="1"/>
        <v>0</v>
      </c>
    </row>
    <row r="32" spans="2:11" x14ac:dyDescent="0.25">
      <c r="B32" s="10" t="s">
        <v>55</v>
      </c>
      <c r="C32" s="15">
        <v>0.1</v>
      </c>
      <c r="D32" s="1">
        <v>26</v>
      </c>
      <c r="E32" s="20" t="s">
        <v>30</v>
      </c>
      <c r="F32" s="9">
        <v>0.7</v>
      </c>
      <c r="G32" s="2">
        <f t="shared" si="0"/>
        <v>2.3028571428571429</v>
      </c>
      <c r="H32" s="7">
        <v>0</v>
      </c>
      <c r="I32" s="8">
        <f t="shared" si="2"/>
        <v>0</v>
      </c>
      <c r="J32" s="6">
        <f>H32/$C$23</f>
        <v>0</v>
      </c>
      <c r="K32" s="6">
        <f t="shared" si="1"/>
        <v>0</v>
      </c>
    </row>
    <row r="33" spans="2:11" x14ac:dyDescent="0.25">
      <c r="B33" s="4"/>
      <c r="C33" s="4"/>
      <c r="G33" s="43" t="s">
        <v>43</v>
      </c>
      <c r="H33" s="43">
        <f>SUM(H25:H32)</f>
        <v>10000</v>
      </c>
      <c r="I33" s="13"/>
      <c r="J33" s="14"/>
    </row>
    <row r="34" spans="2:11" x14ac:dyDescent="0.25">
      <c r="B34" s="12" t="s">
        <v>42</v>
      </c>
      <c r="C34" s="4"/>
      <c r="I34" s="13"/>
      <c r="J34" s="14"/>
    </row>
    <row r="35" spans="2:11" ht="56.25" x14ac:dyDescent="0.25">
      <c r="B35" s="45" t="s">
        <v>37</v>
      </c>
      <c r="C35" s="45" t="s">
        <v>26</v>
      </c>
      <c r="D35" s="45" t="s">
        <v>18</v>
      </c>
      <c r="E35" s="45" t="s">
        <v>2</v>
      </c>
      <c r="F35" s="45" t="s">
        <v>49</v>
      </c>
      <c r="G35" s="45" t="s">
        <v>36</v>
      </c>
      <c r="H35" s="45" t="s">
        <v>41</v>
      </c>
      <c r="I35" s="45" t="s">
        <v>40</v>
      </c>
      <c r="J35" s="45" t="s">
        <v>23</v>
      </c>
      <c r="K35" s="45" t="s">
        <v>3</v>
      </c>
    </row>
    <row r="36" spans="2:11" x14ac:dyDescent="0.25">
      <c r="B36" s="1" t="s">
        <v>4</v>
      </c>
      <c r="C36" s="1">
        <v>0.8</v>
      </c>
      <c r="D36" s="1">
        <v>26</v>
      </c>
      <c r="E36" s="9">
        <v>0.9</v>
      </c>
      <c r="F36" s="2">
        <f>(D36*C36*0.62)/E36</f>
        <v>14.328888888888889</v>
      </c>
      <c r="G36" s="7">
        <v>0</v>
      </c>
      <c r="H36" s="26">
        <f>G36*28</f>
        <v>0</v>
      </c>
      <c r="I36" s="8">
        <f>F36*H36</f>
        <v>0</v>
      </c>
      <c r="J36" s="6">
        <f t="shared" ref="J36:J39" si="5">H36/$C$23</f>
        <v>0</v>
      </c>
      <c r="K36" s="6">
        <f>I36/$I$40</f>
        <v>0</v>
      </c>
    </row>
    <row r="37" spans="2:11" x14ac:dyDescent="0.25">
      <c r="B37" s="5" t="s">
        <v>7</v>
      </c>
      <c r="C37" s="1">
        <v>0.6</v>
      </c>
      <c r="D37" s="1">
        <v>26</v>
      </c>
      <c r="E37" s="9">
        <v>0.9</v>
      </c>
      <c r="F37" s="2">
        <f>(D37*C37*0.62)/E37</f>
        <v>10.746666666666668</v>
      </c>
      <c r="G37" s="7">
        <v>1</v>
      </c>
      <c r="H37" s="26">
        <f>G37*28</f>
        <v>28</v>
      </c>
      <c r="I37" s="8">
        <f>F37*H37</f>
        <v>300.90666666666669</v>
      </c>
      <c r="J37" s="6">
        <f t="shared" si="5"/>
        <v>2.8E-3</v>
      </c>
      <c r="K37" s="6">
        <f>I37/$I$40</f>
        <v>3.022499113297454E-3</v>
      </c>
    </row>
    <row r="38" spans="2:11" x14ac:dyDescent="0.25">
      <c r="B38" s="1" t="s">
        <v>10</v>
      </c>
      <c r="C38" s="5">
        <v>0.3</v>
      </c>
      <c r="D38" s="1">
        <v>26</v>
      </c>
      <c r="E38" s="9">
        <v>0.9</v>
      </c>
      <c r="F38" s="2">
        <f>(D38*C38*0.62)/E38</f>
        <v>5.373333333333334</v>
      </c>
      <c r="G38" s="7">
        <v>12</v>
      </c>
      <c r="H38" s="26">
        <f>G38*28</f>
        <v>336</v>
      </c>
      <c r="I38" s="8">
        <f>F38*H38</f>
        <v>1805.4400000000003</v>
      </c>
      <c r="J38" s="6">
        <f t="shared" si="5"/>
        <v>3.3599999999999998E-2</v>
      </c>
      <c r="K38" s="6">
        <f>I38/$I$40</f>
        <v>1.8134994679784727E-2</v>
      </c>
    </row>
    <row r="39" spans="2:11" x14ac:dyDescent="0.25">
      <c r="B39" s="1" t="s">
        <v>12</v>
      </c>
      <c r="C39" s="1">
        <v>0.1</v>
      </c>
      <c r="D39" s="1">
        <v>26</v>
      </c>
      <c r="E39" s="9">
        <v>0.9</v>
      </c>
      <c r="F39" s="2">
        <f>(D39*C39*0.62)/E39</f>
        <v>1.7911111111111111</v>
      </c>
      <c r="G39" s="7">
        <v>0</v>
      </c>
      <c r="H39" s="26">
        <f>G39*28</f>
        <v>0</v>
      </c>
      <c r="I39" s="8">
        <f>F39*H39</f>
        <v>0</v>
      </c>
      <c r="J39" s="6">
        <f t="shared" si="5"/>
        <v>0</v>
      </c>
      <c r="K39" s="6">
        <f>I39/$I$40</f>
        <v>0</v>
      </c>
    </row>
    <row r="40" spans="2:11" x14ac:dyDescent="0.25">
      <c r="B40" s="4"/>
      <c r="C40" s="4"/>
      <c r="H40" s="43" t="s">
        <v>13</v>
      </c>
      <c r="I40" s="43">
        <f>SUM(I36:I39) + SUM(I25:I32)</f>
        <v>99555.584761904771</v>
      </c>
      <c r="J40" s="14"/>
    </row>
    <row r="41" spans="2:11" x14ac:dyDescent="0.25">
      <c r="B41" s="4"/>
      <c r="C41" s="4"/>
      <c r="G41" s="21"/>
      <c r="H41" s="43" t="s">
        <v>14</v>
      </c>
      <c r="I41" s="48">
        <f>I40/$C$23</f>
        <v>9.9555584761904772</v>
      </c>
      <c r="J41" s="14"/>
    </row>
    <row r="42" spans="2:11" x14ac:dyDescent="0.25">
      <c r="B42" s="4"/>
      <c r="C42" s="4"/>
      <c r="H42" s="28" t="s">
        <v>45</v>
      </c>
      <c r="I42" s="25"/>
      <c r="J42" s="14"/>
    </row>
    <row r="43" spans="2:11" x14ac:dyDescent="0.25">
      <c r="B43" s="21" t="s">
        <v>31</v>
      </c>
    </row>
    <row r="44" spans="2:11" x14ac:dyDescent="0.25">
      <c r="B44" s="22" t="s">
        <v>34</v>
      </c>
      <c r="F44" t="s">
        <v>32</v>
      </c>
    </row>
    <row r="45" spans="2:11" ht="56.25" x14ac:dyDescent="0.3">
      <c r="B45" s="44" t="s">
        <v>0</v>
      </c>
      <c r="C45" s="45" t="s">
        <v>25</v>
      </c>
      <c r="D45" s="45" t="s">
        <v>1</v>
      </c>
      <c r="E45" s="46"/>
      <c r="F45" s="45" t="s">
        <v>28</v>
      </c>
      <c r="G45" s="45" t="s">
        <v>2</v>
      </c>
    </row>
    <row r="46" spans="2:11" ht="14.85" customHeight="1" x14ac:dyDescent="0.25">
      <c r="B46" s="30" t="s">
        <v>5</v>
      </c>
      <c r="C46" s="1" t="s">
        <v>4</v>
      </c>
      <c r="D46" s="1">
        <v>0.8</v>
      </c>
      <c r="F46" s="1" t="s">
        <v>30</v>
      </c>
      <c r="G46" s="1">
        <v>0.7</v>
      </c>
    </row>
    <row r="47" spans="2:11" ht="15" customHeight="1" x14ac:dyDescent="0.25">
      <c r="B47" s="30" t="s">
        <v>6</v>
      </c>
      <c r="C47" s="1" t="s">
        <v>4</v>
      </c>
      <c r="D47" s="1">
        <v>0.8</v>
      </c>
      <c r="F47" s="1" t="s">
        <v>29</v>
      </c>
      <c r="G47" s="1">
        <v>0.9</v>
      </c>
    </row>
    <row r="48" spans="2:11" ht="15" customHeight="1" x14ac:dyDescent="0.25">
      <c r="B48" s="30" t="s">
        <v>8</v>
      </c>
      <c r="C48" s="5" t="s">
        <v>7</v>
      </c>
      <c r="D48" s="1">
        <v>0.6</v>
      </c>
    </row>
    <row r="49" spans="2:4" ht="15" customHeight="1" x14ac:dyDescent="0.25">
      <c r="B49" s="33" t="s">
        <v>9</v>
      </c>
      <c r="C49" s="5" t="s">
        <v>7</v>
      </c>
      <c r="D49" s="1">
        <v>0.6</v>
      </c>
    </row>
    <row r="50" spans="2:4" ht="30.75" customHeight="1" x14ac:dyDescent="0.25">
      <c r="B50" s="34" t="s">
        <v>11</v>
      </c>
      <c r="C50" s="1" t="s">
        <v>10</v>
      </c>
      <c r="D50" s="5">
        <v>0.3</v>
      </c>
    </row>
    <row r="51" spans="2:4" ht="15" customHeight="1" x14ac:dyDescent="0.25">
      <c r="B51" s="34" t="s">
        <v>35</v>
      </c>
      <c r="C51" s="1" t="s">
        <v>12</v>
      </c>
      <c r="D51" s="1">
        <v>0.1</v>
      </c>
    </row>
    <row r="52" spans="2:4" ht="30" x14ac:dyDescent="0.25">
      <c r="B52" s="30" t="s">
        <v>56</v>
      </c>
      <c r="C52" s="30" t="s">
        <v>55</v>
      </c>
      <c r="D52" s="15">
        <v>0.1</v>
      </c>
    </row>
    <row r="53" spans="2:4" x14ac:dyDescent="0.25">
      <c r="B53" s="23" t="s">
        <v>33</v>
      </c>
    </row>
  </sheetData>
  <dataValidations count="1">
    <dataValidation type="list" allowBlank="1" showInputMessage="1" showErrorMessage="1" sqref="E25:E31" xr:uid="{00000000-0002-0000-0000-000000000000}">
      <formula1>$F$46:$F$47</formula1>
    </dataValidation>
  </dataValidations>
  <pageMargins left="0.7" right="0.7" top="0.75" bottom="0.75" header="0.3" footer="0.3"/>
  <pageSetup scale="3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44CF4-8686-466E-8992-96349DDAF735}">
  <dimension ref="B1:L53"/>
  <sheetViews>
    <sheetView tabSelected="1" topLeftCell="A5" zoomScaleNormal="100" workbookViewId="0">
      <selection activeCell="K21" sqref="K21"/>
    </sheetView>
  </sheetViews>
  <sheetFormatPr defaultRowHeight="15" x14ac:dyDescent="0.25"/>
  <cols>
    <col min="1" max="1" width="2.85546875" customWidth="1"/>
    <col min="2" max="2" width="24.7109375" customWidth="1"/>
    <col min="3" max="3" width="16.5703125" customWidth="1"/>
    <col min="4" max="4" width="13.42578125" customWidth="1"/>
    <col min="5" max="5" width="14.85546875" customWidth="1"/>
    <col min="6" max="6" width="14.7109375" customWidth="1"/>
    <col min="7" max="7" width="14.85546875" customWidth="1"/>
    <col min="8" max="8" width="17.28515625" customWidth="1"/>
    <col min="9" max="9" width="15.140625" customWidth="1"/>
    <col min="10" max="10" width="18.42578125" customWidth="1"/>
    <col min="11" max="11" width="15.7109375" customWidth="1"/>
    <col min="12" max="12" width="13.28515625" customWidth="1"/>
  </cols>
  <sheetData>
    <row r="1" spans="2:12" s="3" customFormat="1" x14ac:dyDescent="0.25">
      <c r="B1" s="11" t="s">
        <v>54</v>
      </c>
    </row>
    <row r="2" spans="2:12" s="3" customFormat="1" ht="15" customHeight="1" x14ac:dyDescent="0.25">
      <c r="B2" s="32" t="s">
        <v>52</v>
      </c>
      <c r="C2" s="32"/>
      <c r="D2" s="32"/>
      <c r="E2" s="32"/>
      <c r="F2" s="32"/>
      <c r="G2" s="32"/>
      <c r="H2" s="32"/>
      <c r="I2" s="32"/>
      <c r="J2" s="27"/>
      <c r="K2" s="27"/>
    </row>
    <row r="3" spans="2:12" s="3" customFormat="1" x14ac:dyDescent="0.25">
      <c r="B3" s="32"/>
      <c r="C3" s="32"/>
      <c r="D3" s="32"/>
      <c r="E3" s="32"/>
      <c r="F3" s="32"/>
      <c r="G3" s="32"/>
      <c r="H3" s="32"/>
      <c r="I3" s="32"/>
      <c r="J3" s="27"/>
      <c r="K3" s="27"/>
    </row>
    <row r="4" spans="2:12" s="3" customFormat="1" x14ac:dyDescent="0.25">
      <c r="B4" s="11"/>
      <c r="C4" s="11"/>
    </row>
    <row r="5" spans="2:12" s="3" customFormat="1" ht="18.75" x14ac:dyDescent="0.25">
      <c r="B5" s="45" t="s">
        <v>16</v>
      </c>
      <c r="C5" s="45" t="s">
        <v>20</v>
      </c>
    </row>
    <row r="6" spans="2:12" s="18" customFormat="1" x14ac:dyDescent="0.25">
      <c r="B6" s="9" t="s">
        <v>19</v>
      </c>
      <c r="C6" s="17">
        <v>15000</v>
      </c>
    </row>
    <row r="7" spans="2:12" s="18" customFormat="1" x14ac:dyDescent="0.25">
      <c r="B7" s="9" t="s">
        <v>15</v>
      </c>
      <c r="C7" s="17">
        <v>2000</v>
      </c>
    </row>
    <row r="8" spans="2:12" s="18" customFormat="1" ht="30" x14ac:dyDescent="0.25">
      <c r="B8" s="9" t="s">
        <v>17</v>
      </c>
      <c r="C8" s="17">
        <v>3000</v>
      </c>
      <c r="L8"/>
    </row>
    <row r="9" spans="2:12" s="18" customFormat="1" x14ac:dyDescent="0.25">
      <c r="B9" s="9" t="s">
        <v>53</v>
      </c>
      <c r="C9" s="17">
        <v>0</v>
      </c>
      <c r="L9"/>
    </row>
    <row r="10" spans="2:12" s="18" customFormat="1" ht="30" x14ac:dyDescent="0.25">
      <c r="B10" s="9" t="s">
        <v>24</v>
      </c>
      <c r="C10" s="17">
        <v>0</v>
      </c>
      <c r="L10"/>
    </row>
    <row r="11" spans="2:12" s="3" customFormat="1" x14ac:dyDescent="0.25">
      <c r="B11" s="9" t="s">
        <v>21</v>
      </c>
      <c r="C11" s="17">
        <v>0</v>
      </c>
    </row>
    <row r="12" spans="2:12" s="3" customFormat="1" x14ac:dyDescent="0.25">
      <c r="B12" s="41" t="s">
        <v>22</v>
      </c>
      <c r="C12" s="42">
        <f>C6-(C7+C8+C10+C11+C9)</f>
        <v>10000</v>
      </c>
    </row>
    <row r="13" spans="2:12" s="3" customFormat="1" x14ac:dyDescent="0.25">
      <c r="C13" s="16"/>
    </row>
    <row r="14" spans="2:12" s="3" customFormat="1" x14ac:dyDescent="0.25">
      <c r="B14" s="11" t="s">
        <v>38</v>
      </c>
      <c r="C14" s="16"/>
    </row>
    <row r="15" spans="2:12" ht="14.85" customHeight="1" x14ac:dyDescent="0.25">
      <c r="B15" s="31" t="s">
        <v>27</v>
      </c>
      <c r="C15" s="29"/>
      <c r="D15" s="29"/>
      <c r="E15" s="29"/>
      <c r="F15" s="29"/>
      <c r="G15" s="29"/>
      <c r="H15" s="29"/>
      <c r="I15" s="29"/>
      <c r="J15" s="29"/>
      <c r="K15" s="29"/>
    </row>
    <row r="16" spans="2:12" x14ac:dyDescent="0.25">
      <c r="B16" s="29"/>
      <c r="C16" s="29"/>
      <c r="D16" s="29"/>
      <c r="E16" s="29"/>
      <c r="F16" s="29"/>
      <c r="G16" s="29"/>
      <c r="H16" s="29"/>
      <c r="I16" s="29"/>
      <c r="J16" s="29"/>
      <c r="K16" s="29"/>
    </row>
    <row r="17" spans="2:11" x14ac:dyDescent="0.25">
      <c r="B17" s="35" t="s">
        <v>47</v>
      </c>
      <c r="C17" s="35"/>
      <c r="D17" s="35"/>
      <c r="E17" s="35"/>
      <c r="F17" s="35"/>
      <c r="G17" s="35"/>
      <c r="H17" s="35"/>
      <c r="I17" s="35"/>
      <c r="J17" s="35"/>
      <c r="K17" s="35"/>
    </row>
    <row r="18" spans="2:11" x14ac:dyDescent="0.25">
      <c r="B18" s="35" t="s">
        <v>48</v>
      </c>
      <c r="C18" s="35"/>
      <c r="D18" s="35"/>
      <c r="E18" s="35"/>
      <c r="F18" s="35"/>
      <c r="G18" s="35"/>
      <c r="H18" s="35"/>
      <c r="I18" s="35"/>
      <c r="J18" s="35"/>
      <c r="K18" s="35"/>
    </row>
    <row r="19" spans="2:11" ht="15" customHeight="1" x14ac:dyDescent="0.25">
      <c r="B19" s="35" t="s">
        <v>57</v>
      </c>
      <c r="C19" s="47"/>
      <c r="D19" s="47"/>
      <c r="E19" s="47"/>
      <c r="F19" s="47"/>
      <c r="G19" s="47"/>
      <c r="H19" s="47"/>
      <c r="I19" s="47"/>
      <c r="J19" s="47"/>
      <c r="K19" s="47"/>
    </row>
    <row r="20" spans="2:11" ht="15" customHeight="1" x14ac:dyDescent="0.25">
      <c r="B20" s="35" t="s">
        <v>39</v>
      </c>
      <c r="C20" s="47"/>
      <c r="D20" s="47"/>
      <c r="E20" s="47"/>
      <c r="F20" s="47"/>
      <c r="G20" s="47"/>
      <c r="H20" s="47"/>
      <c r="I20" s="47"/>
      <c r="J20" s="47"/>
      <c r="K20" s="47"/>
    </row>
    <row r="22" spans="2:11" x14ac:dyDescent="0.25">
      <c r="B22" s="12" t="s">
        <v>51</v>
      </c>
      <c r="I22" s="3"/>
      <c r="J22" s="3"/>
      <c r="K22" s="3"/>
    </row>
    <row r="23" spans="2:11" x14ac:dyDescent="0.25">
      <c r="B23" s="37" t="s">
        <v>22</v>
      </c>
      <c r="C23" s="36">
        <v>10000</v>
      </c>
      <c r="E23" s="11"/>
      <c r="F23" s="3"/>
      <c r="J23" s="3"/>
      <c r="K23" s="3"/>
    </row>
    <row r="24" spans="2:11" ht="75" x14ac:dyDescent="0.25">
      <c r="B24" s="38" t="s">
        <v>25</v>
      </c>
      <c r="C24" s="38" t="s">
        <v>26</v>
      </c>
      <c r="D24" s="38" t="s">
        <v>18</v>
      </c>
      <c r="E24" s="38" t="s">
        <v>28</v>
      </c>
      <c r="F24" s="38" t="s">
        <v>2</v>
      </c>
      <c r="G24" s="38" t="s">
        <v>49</v>
      </c>
      <c r="H24" s="38" t="s">
        <v>41</v>
      </c>
      <c r="I24" s="38" t="s">
        <v>40</v>
      </c>
      <c r="J24" s="38" t="s">
        <v>23</v>
      </c>
      <c r="K24" s="38" t="s">
        <v>3</v>
      </c>
    </row>
    <row r="25" spans="2:11" x14ac:dyDescent="0.25">
      <c r="B25" s="1" t="s">
        <v>4</v>
      </c>
      <c r="C25" s="1">
        <v>0.8</v>
      </c>
      <c r="D25" s="1">
        <v>26</v>
      </c>
      <c r="E25" s="19" t="s">
        <v>30</v>
      </c>
      <c r="F25" s="9">
        <f>IF(E25="","",VLOOKUP(E25,$F$46:$G$47,2,FALSE))</f>
        <v>0.7</v>
      </c>
      <c r="G25" s="2">
        <f t="shared" ref="G25:G32" si="0">(D25*C25*0.62)/F25</f>
        <v>18.422857142857143</v>
      </c>
      <c r="H25" s="7">
        <v>2000</v>
      </c>
      <c r="I25" s="8">
        <f>G25*H25</f>
        <v>36845.71428571429</v>
      </c>
      <c r="J25" s="6">
        <f>H25/$C$23</f>
        <v>0.2</v>
      </c>
      <c r="K25" s="6">
        <f t="shared" ref="K25:K32" si="1">I25/$I$40</f>
        <v>0.47023171974189504</v>
      </c>
    </row>
    <row r="26" spans="2:11" x14ac:dyDescent="0.25">
      <c r="B26" s="5" t="s">
        <v>7</v>
      </c>
      <c r="C26" s="1">
        <v>0.6</v>
      </c>
      <c r="D26" s="1">
        <v>26</v>
      </c>
      <c r="E26" s="19" t="s">
        <v>29</v>
      </c>
      <c r="F26" s="9">
        <f>IF(E26="","",VLOOKUP(E26,$F$46:$G$47,2,FALSE))</f>
        <v>0.9</v>
      </c>
      <c r="G26" s="2">
        <f t="shared" si="0"/>
        <v>10.746666666666668</v>
      </c>
      <c r="H26" s="7">
        <v>0</v>
      </c>
      <c r="I26" s="8">
        <f t="shared" ref="I26:I32" si="2">G26*H26</f>
        <v>0</v>
      </c>
      <c r="J26" s="6">
        <f>H26/$C$23</f>
        <v>0</v>
      </c>
      <c r="K26" s="6">
        <f t="shared" si="1"/>
        <v>0</v>
      </c>
    </row>
    <row r="27" spans="2:11" x14ac:dyDescent="0.25">
      <c r="B27" s="5" t="s">
        <v>7</v>
      </c>
      <c r="C27" s="1">
        <v>0.6</v>
      </c>
      <c r="D27" s="1">
        <v>26</v>
      </c>
      <c r="E27" s="19" t="s">
        <v>30</v>
      </c>
      <c r="F27" s="9">
        <f>IF(E27="","",VLOOKUP(E27,$F$46:$G$47,2,FALSE))</f>
        <v>0.7</v>
      </c>
      <c r="G27" s="2">
        <f t="shared" si="0"/>
        <v>13.817142857142859</v>
      </c>
      <c r="H27" s="7">
        <v>0</v>
      </c>
      <c r="I27" s="8">
        <f t="shared" si="2"/>
        <v>0</v>
      </c>
      <c r="J27" s="6">
        <f t="shared" ref="J27" si="3">H27/$C$23</f>
        <v>0</v>
      </c>
      <c r="K27" s="6">
        <f t="shared" si="1"/>
        <v>0</v>
      </c>
    </row>
    <row r="28" spans="2:11" x14ac:dyDescent="0.25">
      <c r="B28" s="1" t="s">
        <v>10</v>
      </c>
      <c r="C28" s="5">
        <v>0.3</v>
      </c>
      <c r="D28" s="1">
        <v>26</v>
      </c>
      <c r="E28" s="19" t="s">
        <v>29</v>
      </c>
      <c r="F28" s="9">
        <f>IF(E28="","",VLOOKUP(E28,$F$46:$G$47,2,FALSE))</f>
        <v>0.9</v>
      </c>
      <c r="G28" s="2">
        <f t="shared" si="0"/>
        <v>5.373333333333334</v>
      </c>
      <c r="H28" s="7">
        <v>7000</v>
      </c>
      <c r="I28" s="8">
        <f t="shared" si="2"/>
        <v>37613.333333333336</v>
      </c>
      <c r="J28" s="6">
        <f>H28/$C$23</f>
        <v>0.7</v>
      </c>
      <c r="K28" s="6">
        <f t="shared" si="1"/>
        <v>0.48002821390318451</v>
      </c>
    </row>
    <row r="29" spans="2:11" x14ac:dyDescent="0.25">
      <c r="B29" s="1" t="s">
        <v>10</v>
      </c>
      <c r="C29" s="5">
        <v>0.3</v>
      </c>
      <c r="D29" s="1">
        <v>26</v>
      </c>
      <c r="E29" s="19" t="s">
        <v>30</v>
      </c>
      <c r="F29" s="9">
        <f>IF(E29="","",VLOOKUP(E29,$F$46:$G$47,2,FALSE))</f>
        <v>0.7</v>
      </c>
      <c r="G29" s="2">
        <f t="shared" ref="G29" si="4">(D29*C29*0.62)/F29</f>
        <v>6.9085714285714293</v>
      </c>
      <c r="H29" s="7">
        <v>0</v>
      </c>
      <c r="I29" s="8">
        <f t="shared" ref="I29" si="5">G29*H29</f>
        <v>0</v>
      </c>
      <c r="J29" s="6">
        <f>H29/$C$23</f>
        <v>0</v>
      </c>
      <c r="K29" s="6">
        <f t="shared" ref="K29" si="6">I29/$I$40</f>
        <v>0</v>
      </c>
    </row>
    <row r="30" spans="2:11" x14ac:dyDescent="0.25">
      <c r="B30" s="1" t="s">
        <v>12</v>
      </c>
      <c r="C30" s="1">
        <v>0.1</v>
      </c>
      <c r="D30" s="1">
        <v>26</v>
      </c>
      <c r="E30" s="19" t="s">
        <v>29</v>
      </c>
      <c r="F30" s="9">
        <f>IF(E30="","",VLOOKUP(E30,$F$46:$G$47,2,FALSE))</f>
        <v>0.9</v>
      </c>
      <c r="G30" s="2">
        <f t="shared" si="0"/>
        <v>1.7911111111111111</v>
      </c>
      <c r="H30" s="7">
        <v>1000</v>
      </c>
      <c r="I30" s="8">
        <f t="shared" si="2"/>
        <v>1791.1111111111111</v>
      </c>
      <c r="J30" s="6">
        <f>H30/$C$23</f>
        <v>0.1</v>
      </c>
      <c r="K30" s="6">
        <f t="shared" si="1"/>
        <v>2.2858486376342118E-2</v>
      </c>
    </row>
    <row r="31" spans="2:11" x14ac:dyDescent="0.25">
      <c r="B31" s="1" t="s">
        <v>12</v>
      </c>
      <c r="C31" s="1">
        <v>0.1</v>
      </c>
      <c r="D31" s="1">
        <v>26</v>
      </c>
      <c r="E31" s="19" t="s">
        <v>30</v>
      </c>
      <c r="F31" s="9">
        <f>IF(E31="","",VLOOKUP(E31,$F$46:$G$47,2,FALSE))</f>
        <v>0.7</v>
      </c>
      <c r="G31" s="2">
        <f t="shared" ref="G31" si="7">(D31*C31*0.62)/F31</f>
        <v>2.3028571428571429</v>
      </c>
      <c r="H31" s="7">
        <v>0</v>
      </c>
      <c r="I31" s="8">
        <f t="shared" ref="I31" si="8">G31*H31</f>
        <v>0</v>
      </c>
      <c r="J31" s="6">
        <f>H31/$C$23</f>
        <v>0</v>
      </c>
      <c r="K31" s="6">
        <f t="shared" ref="K31" si="9">I31/$I$40</f>
        <v>0</v>
      </c>
    </row>
    <row r="32" spans="2:11" x14ac:dyDescent="0.25">
      <c r="B32" s="24" t="s">
        <v>55</v>
      </c>
      <c r="C32" s="15">
        <v>0.1</v>
      </c>
      <c r="D32" s="1">
        <v>26</v>
      </c>
      <c r="E32" s="20" t="s">
        <v>30</v>
      </c>
      <c r="F32" s="9">
        <v>0.7</v>
      </c>
      <c r="G32" s="2">
        <f t="shared" si="0"/>
        <v>2.3028571428571429</v>
      </c>
      <c r="H32" s="7">
        <v>0</v>
      </c>
      <c r="I32" s="8">
        <f t="shared" si="2"/>
        <v>0</v>
      </c>
      <c r="J32" s="6">
        <f>H32/$C$23</f>
        <v>0</v>
      </c>
      <c r="K32" s="6">
        <f t="shared" si="1"/>
        <v>0</v>
      </c>
    </row>
    <row r="33" spans="2:11" x14ac:dyDescent="0.25">
      <c r="B33" s="4"/>
      <c r="C33" s="4"/>
      <c r="G33" s="43" t="s">
        <v>43</v>
      </c>
      <c r="H33" s="43">
        <f>SUM(H25:H32)</f>
        <v>10000</v>
      </c>
      <c r="I33" s="13"/>
      <c r="J33" s="14"/>
    </row>
    <row r="34" spans="2:11" x14ac:dyDescent="0.25">
      <c r="B34" s="12" t="s">
        <v>42</v>
      </c>
      <c r="C34" s="4"/>
      <c r="I34" s="13"/>
      <c r="J34" s="14"/>
    </row>
    <row r="35" spans="2:11" ht="75" x14ac:dyDescent="0.25">
      <c r="B35" s="38" t="s">
        <v>37</v>
      </c>
      <c r="C35" s="38" t="s">
        <v>26</v>
      </c>
      <c r="D35" s="38" t="s">
        <v>18</v>
      </c>
      <c r="E35" s="38" t="s">
        <v>2</v>
      </c>
      <c r="F35" s="38" t="s">
        <v>49</v>
      </c>
      <c r="G35" s="38" t="s">
        <v>36</v>
      </c>
      <c r="H35" s="38" t="s">
        <v>41</v>
      </c>
      <c r="I35" s="38" t="s">
        <v>40</v>
      </c>
      <c r="J35" s="38" t="s">
        <v>23</v>
      </c>
      <c r="K35" s="38" t="s">
        <v>3</v>
      </c>
    </row>
    <row r="36" spans="2:11" x14ac:dyDescent="0.25">
      <c r="B36" s="1" t="s">
        <v>4</v>
      </c>
      <c r="C36" s="1">
        <v>0.8</v>
      </c>
      <c r="D36" s="1">
        <v>26</v>
      </c>
      <c r="E36" s="9">
        <v>0.9</v>
      </c>
      <c r="F36" s="2">
        <f>(D36*C36*0.62)/E36</f>
        <v>14.328888888888889</v>
      </c>
      <c r="G36" s="7">
        <v>0</v>
      </c>
      <c r="H36" s="26">
        <f>G36*28</f>
        <v>0</v>
      </c>
      <c r="I36" s="8">
        <f>F36*H36</f>
        <v>0</v>
      </c>
      <c r="J36" s="6">
        <f t="shared" ref="J36:J39" si="10">H36/$C$23</f>
        <v>0</v>
      </c>
      <c r="K36" s="6">
        <f>I36/$I$40</f>
        <v>0</v>
      </c>
    </row>
    <row r="37" spans="2:11" x14ac:dyDescent="0.25">
      <c r="B37" s="5" t="s">
        <v>7</v>
      </c>
      <c r="C37" s="1">
        <v>0.6</v>
      </c>
      <c r="D37" s="1">
        <v>26</v>
      </c>
      <c r="E37" s="9">
        <v>0.9</v>
      </c>
      <c r="F37" s="2">
        <f>(D37*C37*0.62)/E37</f>
        <v>10.746666666666668</v>
      </c>
      <c r="G37" s="7">
        <v>1</v>
      </c>
      <c r="H37" s="26">
        <f>G37*28</f>
        <v>28</v>
      </c>
      <c r="I37" s="8">
        <f>F37*H37</f>
        <v>300.90666666666669</v>
      </c>
      <c r="J37" s="6">
        <f t="shared" si="10"/>
        <v>2.8E-3</v>
      </c>
      <c r="K37" s="6">
        <f>I37/$I$40</f>
        <v>3.8402257112254761E-3</v>
      </c>
    </row>
    <row r="38" spans="2:11" x14ac:dyDescent="0.25">
      <c r="B38" s="1" t="s">
        <v>10</v>
      </c>
      <c r="C38" s="5">
        <v>0.3</v>
      </c>
      <c r="D38" s="1">
        <v>26</v>
      </c>
      <c r="E38" s="9">
        <v>0.9</v>
      </c>
      <c r="F38" s="2">
        <f>(D38*C38*0.62)/E38</f>
        <v>5.373333333333334</v>
      </c>
      <c r="G38" s="7">
        <v>12</v>
      </c>
      <c r="H38" s="26">
        <f>G38*28</f>
        <v>336</v>
      </c>
      <c r="I38" s="8">
        <f>F38*H38</f>
        <v>1805.4400000000003</v>
      </c>
      <c r="J38" s="6">
        <f t="shared" si="10"/>
        <v>3.3599999999999998E-2</v>
      </c>
      <c r="K38" s="6">
        <f>I38/$I$40</f>
        <v>2.3041354267352859E-2</v>
      </c>
    </row>
    <row r="39" spans="2:11" x14ac:dyDescent="0.25">
      <c r="B39" s="1" t="s">
        <v>12</v>
      </c>
      <c r="C39" s="1">
        <v>0.1</v>
      </c>
      <c r="D39" s="1">
        <v>26</v>
      </c>
      <c r="E39" s="9">
        <v>0.9</v>
      </c>
      <c r="F39" s="2">
        <f>(D39*C39*0.62)/E39</f>
        <v>1.7911111111111111</v>
      </c>
      <c r="G39" s="7">
        <v>0</v>
      </c>
      <c r="H39" s="26">
        <f>G39*28</f>
        <v>0</v>
      </c>
      <c r="I39" s="8">
        <f>F39*H39</f>
        <v>0</v>
      </c>
      <c r="J39" s="6">
        <f t="shared" si="10"/>
        <v>0</v>
      </c>
      <c r="K39" s="6">
        <f>I39/$I$40</f>
        <v>0</v>
      </c>
    </row>
    <row r="40" spans="2:11" x14ac:dyDescent="0.25">
      <c r="B40" s="4"/>
      <c r="C40" s="4"/>
      <c r="H40" s="43" t="s">
        <v>13</v>
      </c>
      <c r="I40" s="43">
        <f>SUM(I36:I39) + SUM(I25:I32)</f>
        <v>78356.505396825407</v>
      </c>
      <c r="J40" s="14"/>
    </row>
    <row r="41" spans="2:11" x14ac:dyDescent="0.25">
      <c r="B41" s="4"/>
      <c r="C41" s="4"/>
      <c r="H41" s="43" t="s">
        <v>14</v>
      </c>
      <c r="I41" s="48">
        <f>I40/$C$23</f>
        <v>7.8356505396825407</v>
      </c>
      <c r="J41" s="14"/>
    </row>
    <row r="42" spans="2:11" x14ac:dyDescent="0.25">
      <c r="B42" s="4"/>
      <c r="C42" s="4"/>
      <c r="H42" s="28" t="s">
        <v>46</v>
      </c>
      <c r="I42" s="25"/>
      <c r="J42" s="14"/>
    </row>
    <row r="43" spans="2:11" x14ac:dyDescent="0.25">
      <c r="B43" s="21" t="s">
        <v>31</v>
      </c>
    </row>
    <row r="44" spans="2:11" x14ac:dyDescent="0.25">
      <c r="B44" s="22" t="s">
        <v>34</v>
      </c>
      <c r="F44" t="s">
        <v>32</v>
      </c>
    </row>
    <row r="45" spans="2:11" ht="75" x14ac:dyDescent="0.3">
      <c r="B45" s="39" t="s">
        <v>0</v>
      </c>
      <c r="C45" s="38" t="s">
        <v>25</v>
      </c>
      <c r="D45" s="38" t="s">
        <v>1</v>
      </c>
      <c r="E45" s="40"/>
      <c r="F45" s="38" t="s">
        <v>28</v>
      </c>
      <c r="G45" s="38" t="s">
        <v>2</v>
      </c>
    </row>
    <row r="46" spans="2:11" ht="14.85" customHeight="1" x14ac:dyDescent="0.25">
      <c r="B46" s="30" t="s">
        <v>5</v>
      </c>
      <c r="C46" s="1" t="s">
        <v>4</v>
      </c>
      <c r="D46" s="1">
        <v>0.8</v>
      </c>
      <c r="F46" s="1" t="s">
        <v>30</v>
      </c>
      <c r="G46" s="1">
        <v>0.7</v>
      </c>
    </row>
    <row r="47" spans="2:11" ht="15" customHeight="1" x14ac:dyDescent="0.25">
      <c r="B47" s="30" t="s">
        <v>6</v>
      </c>
      <c r="C47" s="1" t="s">
        <v>4</v>
      </c>
      <c r="D47" s="1">
        <v>0.8</v>
      </c>
      <c r="F47" s="1" t="s">
        <v>29</v>
      </c>
      <c r="G47" s="1">
        <v>0.9</v>
      </c>
    </row>
    <row r="48" spans="2:11" ht="15" customHeight="1" x14ac:dyDescent="0.25">
      <c r="B48" s="30" t="s">
        <v>8</v>
      </c>
      <c r="C48" s="5" t="s">
        <v>7</v>
      </c>
      <c r="D48" s="1">
        <v>0.6</v>
      </c>
    </row>
    <row r="49" spans="2:4" ht="33.75" customHeight="1" x14ac:dyDescent="0.25">
      <c r="B49" s="30" t="s">
        <v>9</v>
      </c>
      <c r="C49" s="5" t="s">
        <v>7</v>
      </c>
      <c r="D49" s="1">
        <v>0.6</v>
      </c>
    </row>
    <row r="50" spans="2:4" ht="48.95" customHeight="1" x14ac:dyDescent="0.25">
      <c r="B50" s="30" t="s">
        <v>11</v>
      </c>
      <c r="C50" s="1" t="s">
        <v>10</v>
      </c>
      <c r="D50" s="5">
        <v>0.3</v>
      </c>
    </row>
    <row r="51" spans="2:4" ht="26.45" customHeight="1" x14ac:dyDescent="0.25">
      <c r="B51" s="30" t="s">
        <v>35</v>
      </c>
      <c r="C51" s="1" t="s">
        <v>12</v>
      </c>
      <c r="D51" s="1">
        <v>0.1</v>
      </c>
    </row>
    <row r="52" spans="2:4" ht="30" x14ac:dyDescent="0.25">
      <c r="B52" s="30" t="s">
        <v>56</v>
      </c>
      <c r="C52" s="24" t="s">
        <v>55</v>
      </c>
      <c r="D52" s="15">
        <v>0.1</v>
      </c>
    </row>
    <row r="53" spans="2:4" x14ac:dyDescent="0.25">
      <c r="B53" s="23" t="s">
        <v>33</v>
      </c>
    </row>
  </sheetData>
  <dataValidations count="1">
    <dataValidation type="list" allowBlank="1" showInputMessage="1" showErrorMessage="1" sqref="E25:E31" xr:uid="{03680232-734C-4A70-81E3-B49D6615084A}">
      <formula1>$F$46:$F$47</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D5D096B4FB73C4EB66AA4B93002321C" ma:contentTypeVersion="7" ma:contentTypeDescription="Create a new document." ma:contentTypeScope="" ma:versionID="d6a6be905d53eebde459f3626799f3fc">
  <xsd:schema xmlns:xsd="http://www.w3.org/2001/XMLSchema" xmlns:xs="http://www.w3.org/2001/XMLSchema" xmlns:p="http://schemas.microsoft.com/office/2006/metadata/properties" xmlns:ns3="c00b3a16-8dd4-4c4d-bd80-3cfbd32aff2b" targetNamespace="http://schemas.microsoft.com/office/2006/metadata/properties" ma:root="true" ma:fieldsID="a37187ce6481902e44e6c4cc8f1bf9bf" ns3:_="">
    <xsd:import namespace="c00b3a16-8dd4-4c4d-bd80-3cfbd32aff2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0b3a16-8dd4-4c4d-bd80-3cfbd32aff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734AF7-4FCA-4913-85FB-643B59A508BB}">
  <ds:schemaRefs>
    <ds:schemaRef ds:uri="c00b3a16-8dd4-4c4d-bd80-3cfbd32aff2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0B51AA1-7443-44D5-B3E9-CE0E946FB20F}">
  <ds:schemaRefs>
    <ds:schemaRef ds:uri="http://schemas.microsoft.com/sharepoint/v3/contenttype/forms"/>
  </ds:schemaRefs>
</ds:datastoreItem>
</file>

<file path=customXml/itemProps3.xml><?xml version="1.0" encoding="utf-8"?>
<ds:datastoreItem xmlns:ds="http://schemas.openxmlformats.org/officeDocument/2006/customXml" ds:itemID="{24379E44-2DB9-434A-A7E2-3FA2750D92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0b3a16-8dd4-4c4d-bd80-3cfbd32aff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Section 2 Water Calculator</vt:lpstr>
      <vt:lpstr>Section 3 Water 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Sierra Orr</dc:creator>
  <cp:keywords/>
  <dc:description/>
  <cp:lastModifiedBy>Matthew Lee</cp:lastModifiedBy>
  <cp:revision/>
  <cp:lastPrinted>2024-02-28T19:42:04Z</cp:lastPrinted>
  <dcterms:created xsi:type="dcterms:W3CDTF">2022-09-01T19:42:06Z</dcterms:created>
  <dcterms:modified xsi:type="dcterms:W3CDTF">2024-09-12T16:10:13Z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0x010100BD5D096B4FB73C4EB66AA4B93002321C</vt:lpwstr>
  </property>
</Properties>
</file>